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<sst xmlns="http://schemas.openxmlformats.org/spreadsheetml/2006/main" count="49" uniqueCount="43">
  <si>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Capítulo</t>
  </si>
  <si>
    <t>DESCRIPCIÓN</t>
  </si>
  <si>
    <t>IMPUESTOS
 DIRECTOS</t>
  </si>
  <si>
    <t>IMPUESTOS
INDIRECTOS</t>
  </si>
  <si>
    <t>TASAS Y OTROS
INGRESOS</t>
  </si>
  <si>
    <t>TRANSFERENCIAS
CORRIENTES</t>
  </si>
  <si>
    <t>INGRESOS
PATRIMONIALES</t>
  </si>
  <si>
    <t>ENAJENACIÓN DE
INVERSIONES</t>
  </si>
  <si>
    <t>TRANSFERENCIAS DE CAPITAL</t>
  </si>
  <si>
    <t>ACTIVOS FINANCIEROS</t>
  </si>
  <si>
    <t>PASIVOS FINANCIEROS</t>
  </si>
  <si>
    <t>TOTAL PRESUPUESTO
DE INGRESOS</t>
  </si>
  <si>
    <t>GASTOS DE PERSONAL</t>
  </si>
  <si>
    <t>GASTOS EN BIENES
CORRIENTES Y SERVICIOS</t>
  </si>
  <si>
    <t>GASTOS FINANCIEROS</t>
  </si>
  <si>
    <t>INVERSIONES REALES</t>
  </si>
  <si>
    <t>TOTAL PRESUPUESTO
DE GASTOS</t>
  </si>
  <si>
    <t>RESULTADO ANTES
DE AJUSTES</t>
  </si>
  <si>
    <t>INDICADOR</t>
  </si>
  <si>
    <t>DERECHOS RECONOCIDOS TOTALES
(Total ingresos)</t>
  </si>
  <si>
    <t>OBLIGACIONES RECONOCIDAS TOTALES
(Total gastos)</t>
  </si>
  <si>
    <t>INGRESOS CORRIENTES
(Capítulos 1 a 5 de ingresos)</t>
  </si>
  <si>
    <t>GASTOS CORRIENTES
(Capítulos 1 a 4 de gastos)</t>
  </si>
  <si>
    <t>GASTOS DE FUNCIONAMIENTO
(Capítulos 1, 2 y 4 de gastos)</t>
  </si>
  <si>
    <t>INGRESOS FISCALES
(Capítulos 1 a 3 de ingresos)</t>
  </si>
  <si>
    <t>AUTONOMÍA FISCAL
(Ingresos fiscales / total derechos rec.)</t>
  </si>
  <si>
    <t>CARGA FINANCIERA
(Capítulos 3 y 9 de gastos)</t>
  </si>
  <si>
    <t>NÚMERO DE HABITANTES</t>
  </si>
  <si>
    <t>INGRESOS POR HABITANTE
(Derechos reconocidos totales / nº hab.)</t>
  </si>
  <si>
    <t>GASTOS POR HABITANTE
(Gastos reconocidos totales / nº hab.)</t>
  </si>
  <si>
    <t>INGRESOS FISCALES POR HABITANTE
(Ingresos fiscales / nº habitantes)</t>
  </si>
  <si>
    <t>INVERSIÓN POR HABITANTE
(Capítulos 6 y 7 de gastos / nº habitantes)</t>
  </si>
  <si>
    <t>GASTO CORRIENTE POR HABITANTE
(Gastos corrientes / nº habitantes)</t>
  </si>
  <si>
    <t>DEPENDENCIA SUBVENCIONES
(Capítulos 4 y 7 de ingresos / total derechos reconocidos)</t>
  </si>
  <si>
    <t>CARGA FINANCIERA POR HABITANTE
(Carga financiera / nº habitantes)</t>
  </si>
  <si>
    <t>NIVEL ENDEUDAMIENTO
(Carga financiera / ingresos corrientes)</t>
  </si>
  <si>
    <t>LÍMITE ENDEUDAMIENTO
(Ingresos corrientes - Gtos. Fcto.) / Ingresos corrientes</t>
  </si>
  <si>
    <t>CAPACIDAD DE ENDEUDAMIENTO
(Límite endeud. - nivel endeud.)</t>
  </si>
  <si>
    <t>AHORRO BRUTO
(Ingresos corrientes - Gastos fcto.)</t>
  </si>
  <si>
    <t>AHORRO NETO
(Ahorro bruto - Carga financiera)</t>
  </si>
  <si>
    <t>ÍNDICE DE PERSONAL
(Obligaciones personal / total gasto)</t>
  </si>
  <si>
    <t>PERIODO MEDIO DE PAGO</t>
  </si>
  <si>
    <t>AUTONOMÍA GASTOS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</si>
</sst>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0"/>
    </font>
    <font>
      <sz val="9.1"/>
      <color indexed="8"/>
      <name val="Arial"/>
      <family val="0"/>
    </font>
    <font>
      <sz val="9.1"/>
      <name val="Arial"/>
      <family val="0"/>
    </font>
    <font>
      <b/>
      <sz val="10"/>
      <name val="Courier New"/>
      <family val="0"/>
    </font>
    <font>
      <b/>
      <sz val="9.1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4" borderId="19" xfId="51" applyFont="1" applyFill="1" applyBorder="1" applyAlignment="1">
      <alignment horizontal="center" vertical="center"/>
      <protection/>
    </xf>
    <xf numFmtId="0" fontId="1" fillId="34" borderId="20" xfId="51" applyFont="1" applyFill="1" applyBorder="1" applyAlignment="1">
      <alignment horizontal="center" vertical="center"/>
      <protection/>
    </xf>
    <xf numFmtId="0" fontId="1" fillId="34" borderId="12" xfId="51" applyFont="1" applyFill="1" applyBorder="1" applyAlignment="1">
      <alignment horizontal="center" vertical="center"/>
      <protection/>
    </xf>
    <xf numFmtId="0" fontId="1" fillId="34" borderId="13" xfId="51" applyFont="1" applyFill="1" applyBorder="1" applyAlignment="1">
      <alignment horizontal="center" vertical="center"/>
      <protection/>
    </xf>
    <xf numFmtId="0" fontId="1" fillId="34" borderId="14" xfId="51" applyFont="1" applyFill="1" applyBorder="1" applyAlignment="1">
      <alignment horizontal="center" vertical="center"/>
      <protection/>
    </xf>
    <xf numFmtId="0" fontId="1" fillId="34" borderId="21" xfId="51" applyFont="1" applyFill="1" applyBorder="1" applyAlignment="1">
      <alignment horizontal="center" vertical="center"/>
      <protection/>
    </xf>
    <xf numFmtId="0" fontId="1" fillId="35" borderId="22" xfId="51" applyFont="1" applyFill="1" applyBorder="1" applyAlignment="1">
      <alignment horizontal="center" vertical="center" wrapText="1"/>
      <protection/>
    </xf>
    <xf numFmtId="0" fontId="1" fillId="34" borderId="23" xfId="51" applyFont="1" applyFill="1" applyBorder="1" applyAlignment="1">
      <alignment horizontal="center" vertical="center"/>
      <protection/>
    </xf>
    <xf numFmtId="0" fontId="1" fillId="35" borderId="24" xfId="51" applyFont="1" applyFill="1" applyBorder="1" applyAlignment="1">
      <alignment horizontal="center" vertical="center" wrapText="1"/>
      <protection/>
    </xf>
    <xf numFmtId="0" fontId="1" fillId="34" borderId="23" xfId="51" applyFont="1" applyFill="1" applyBorder="1" applyAlignment="1">
      <alignment horizontal="center" vertical="center" wrapText="1"/>
      <protection/>
    </xf>
    <xf numFmtId="0" fontId="1" fillId="35" borderId="24" xfId="51" applyFont="1" applyFill="1" applyBorder="1" applyAlignment="1">
      <alignment horizontal="center" vertical="center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5" borderId="26" xfId="5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1" fillId="35" borderId="2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34" borderId="22" xfId="51" applyFont="1" applyFill="1" applyBorder="1" applyAlignment="1">
      <alignment horizontal="center" vertical="center"/>
      <protection/>
    </xf>
    <xf numFmtId="0" fontId="1" fillId="35" borderId="22" xfId="51" applyFont="1" applyFill="1" applyBorder="1" applyAlignment="1">
      <alignment horizontal="center" vertical="center"/>
      <protection/>
    </xf>
    <xf numFmtId="0" fontId="1" fillId="34" borderId="24" xfId="51" applyFont="1" applyFill="1" applyBorder="1" applyAlignment="1">
      <alignment horizontal="center" vertical="center" wrapText="1"/>
      <protection/>
    </xf>
    <xf numFmtId="0" fontId="1" fillId="34" borderId="24" xfId="51" applyFont="1" applyFill="1" applyBorder="1" applyAlignment="1">
      <alignment horizontal="center" vertical="center"/>
      <protection/>
    </xf>
    <xf numFmtId="0" fontId="1" fillId="34" borderId="26" xfId="51" applyFont="1" applyFill="1" applyBorder="1" applyAlignment="1">
      <alignment horizontal="center" vertical="center"/>
      <protection/>
    </xf>
    <xf numFmtId="0" fontId="1" fillId="35" borderId="11" xfId="51" applyFont="1" applyFill="1" applyBorder="1" applyAlignment="1">
      <alignment horizontal="center" vertical="center" wrapText="1"/>
      <protection/>
    </xf>
    <xf numFmtId="0" fontId="1" fillId="34" borderId="11" xfId="5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10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36" borderId="11" xfId="0" applyFont="1" applyFill="1" applyBorder="1" applyAlignment="1">
      <alignment vertical="center" wrapText="1"/>
    </xf>
    <xf numFmtId="164" fontId="0" fillId="36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enta200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pane xSplit="2" ySplit="3" topLeftCell="C4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42" sqref="R42"/>
    </sheetView>
  </sheetViews>
  <sheetFormatPr defaultColWidth="11.421875" defaultRowHeight="12.75"/>
  <cols>
    <col min="2" max="2" width="23.421875" style="0" customWidth="1"/>
    <col min="3" max="4" width="13.28125" style="0" bestFit="1" customWidth="1"/>
    <col min="5" max="7" width="14.28125" style="0" bestFit="1" customWidth="1"/>
    <col min="8" max="8" width="17.8515625" style="0" customWidth="1"/>
    <col min="9" max="16" width="13.28125" style="0" bestFit="1" customWidth="1"/>
    <col min="17" max="17" width="14.28125" style="0" bestFit="1" customWidth="1"/>
    <col min="18" max="18" width="13.28125" style="0" bestFit="1" customWidth="1"/>
  </cols>
  <sheetData>
    <row r="1" spans="1:18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 thickBot="1">
      <c r="A3" s="18" t="s">
        <v>0</v>
      </c>
      <c r="B3" s="19" t="s">
        <v>1</v>
      </c>
      <c r="C3" s="20">
        <v>2006</v>
      </c>
      <c r="D3" s="20">
        <v>2007</v>
      </c>
      <c r="E3" s="20">
        <v>2008</v>
      </c>
      <c r="F3" s="20">
        <v>2009</v>
      </c>
      <c r="G3" s="20">
        <v>2010</v>
      </c>
      <c r="H3" s="20">
        <v>2011</v>
      </c>
      <c r="I3" s="20">
        <v>2012</v>
      </c>
      <c r="J3" s="21">
        <v>2013</v>
      </c>
      <c r="K3" s="21">
        <v>2014</v>
      </c>
      <c r="L3" s="21">
        <v>2015</v>
      </c>
      <c r="M3" s="22">
        <v>2016</v>
      </c>
      <c r="N3" s="22">
        <v>2017</v>
      </c>
      <c r="O3" s="22">
        <v>2018</v>
      </c>
      <c r="P3" s="22">
        <v>2019</v>
      </c>
      <c r="Q3" s="22">
        <v>2020</v>
      </c>
      <c r="R3" s="22">
        <v>2021</v>
      </c>
    </row>
    <row r="4" spans="1:18" ht="25.5">
      <c r="A4" s="23">
        <v>1</v>
      </c>
      <c r="B4" s="24" t="s">
        <v>2</v>
      </c>
      <c r="C4" s="7">
        <v>2699408.99</v>
      </c>
      <c r="D4" s="7">
        <v>2347356.86</v>
      </c>
      <c r="E4" s="7">
        <v>1974811.18</v>
      </c>
      <c r="F4" s="7">
        <v>2379168.65</v>
      </c>
      <c r="G4" s="7">
        <v>2365707.6</v>
      </c>
      <c r="H4" s="7">
        <v>2442819.62</v>
      </c>
      <c r="I4" s="7">
        <v>2416640.32</v>
      </c>
      <c r="J4" s="8">
        <v>2689868.35</v>
      </c>
      <c r="K4" s="8">
        <v>3064923.24</v>
      </c>
      <c r="L4" s="1">
        <v>2877208.4</v>
      </c>
      <c r="M4" s="1">
        <v>2873036.23</v>
      </c>
      <c r="N4" s="1">
        <v>3006100.11</v>
      </c>
      <c r="O4" s="16">
        <v>2734373.67</v>
      </c>
      <c r="P4" s="16">
        <v>3031815.01</v>
      </c>
      <c r="Q4" s="16">
        <v>2738601.93</v>
      </c>
      <c r="R4" s="16">
        <v>2574507.18</v>
      </c>
    </row>
    <row r="5" spans="1:18" ht="25.5">
      <c r="A5" s="25">
        <v>2</v>
      </c>
      <c r="B5" s="26" t="s">
        <v>3</v>
      </c>
      <c r="C5" s="9">
        <v>247521.01</v>
      </c>
      <c r="D5" s="9">
        <v>165163.04</v>
      </c>
      <c r="E5" s="9">
        <v>256482.89</v>
      </c>
      <c r="F5" s="9">
        <v>51243.7</v>
      </c>
      <c r="G5" s="9">
        <v>121711.78</v>
      </c>
      <c r="H5" s="9">
        <v>238938.91</v>
      </c>
      <c r="I5" s="9">
        <v>321295.14</v>
      </c>
      <c r="J5" s="10">
        <v>164424.45</v>
      </c>
      <c r="K5" s="10">
        <v>65665.17</v>
      </c>
      <c r="L5" s="2">
        <v>49738.02</v>
      </c>
      <c r="M5" s="2">
        <v>70513.55</v>
      </c>
      <c r="N5" s="2">
        <v>202421.54</v>
      </c>
      <c r="O5" s="16">
        <v>182620.35</v>
      </c>
      <c r="P5" s="16">
        <v>288891.27</v>
      </c>
      <c r="Q5" s="16">
        <v>159395.16</v>
      </c>
      <c r="R5" s="16">
        <v>103627.51</v>
      </c>
    </row>
    <row r="6" spans="1:18" ht="25.5">
      <c r="A6" s="25">
        <v>3</v>
      </c>
      <c r="B6" s="26" t="s">
        <v>4</v>
      </c>
      <c r="C6" s="9">
        <v>944771.61</v>
      </c>
      <c r="D6" s="9">
        <v>902856.31</v>
      </c>
      <c r="E6" s="9">
        <v>954001.65</v>
      </c>
      <c r="F6" s="9">
        <v>856417.12</v>
      </c>
      <c r="G6" s="9">
        <v>856127.32</v>
      </c>
      <c r="H6" s="9">
        <v>924334.32</v>
      </c>
      <c r="I6" s="9">
        <v>878373.67</v>
      </c>
      <c r="J6" s="10">
        <v>982627.26</v>
      </c>
      <c r="K6" s="10">
        <v>893119.73</v>
      </c>
      <c r="L6" s="2">
        <v>1148846.84</v>
      </c>
      <c r="M6" s="2">
        <v>1046290.13</v>
      </c>
      <c r="N6" s="2">
        <v>1119767.86</v>
      </c>
      <c r="O6" s="16">
        <v>1033009.77</v>
      </c>
      <c r="P6" s="16">
        <v>1002459.58</v>
      </c>
      <c r="Q6" s="16">
        <v>781161.4</v>
      </c>
      <c r="R6" s="16">
        <v>854157.53</v>
      </c>
    </row>
    <row r="7" spans="1:18" ht="25.5">
      <c r="A7" s="25">
        <v>4</v>
      </c>
      <c r="B7" s="26" t="s">
        <v>5</v>
      </c>
      <c r="C7" s="9">
        <v>3698708.07</v>
      </c>
      <c r="D7" s="9">
        <v>3819374</v>
      </c>
      <c r="E7" s="9">
        <v>4138550.22</v>
      </c>
      <c r="F7" s="9">
        <v>4279944.21</v>
      </c>
      <c r="G7" s="9">
        <v>4271986.61</v>
      </c>
      <c r="H7" s="9">
        <v>4086273.2</v>
      </c>
      <c r="I7" s="9">
        <v>4042523.55</v>
      </c>
      <c r="J7" s="10">
        <v>4031875.9</v>
      </c>
      <c r="K7" s="10">
        <v>3943851.88</v>
      </c>
      <c r="L7" s="2">
        <v>4053962.76</v>
      </c>
      <c r="M7" s="2">
        <v>4242660.98</v>
      </c>
      <c r="N7" s="2">
        <v>4373717.74</v>
      </c>
      <c r="O7" s="16">
        <v>4769151.78</v>
      </c>
      <c r="P7" s="16">
        <v>4943804.03</v>
      </c>
      <c r="Q7" s="16">
        <v>5308249.54</v>
      </c>
      <c r="R7" s="16">
        <v>5105677.83</v>
      </c>
    </row>
    <row r="8" spans="1:18" ht="25.5">
      <c r="A8" s="25">
        <v>5</v>
      </c>
      <c r="B8" s="26" t="s">
        <v>6</v>
      </c>
      <c r="C8" s="9">
        <v>82604.29</v>
      </c>
      <c r="D8" s="9">
        <v>114877.36</v>
      </c>
      <c r="E8" s="9">
        <v>98439.58</v>
      </c>
      <c r="F8" s="9">
        <v>179867.36</v>
      </c>
      <c r="G8" s="9">
        <v>129031.74</v>
      </c>
      <c r="H8" s="9">
        <v>133975.44</v>
      </c>
      <c r="I8" s="9">
        <v>135860.24</v>
      </c>
      <c r="J8" s="10">
        <v>136279.48</v>
      </c>
      <c r="K8" s="10">
        <v>138101.64</v>
      </c>
      <c r="L8" s="2">
        <v>107988.26</v>
      </c>
      <c r="M8" s="2">
        <v>29164.99</v>
      </c>
      <c r="N8" s="2">
        <v>79007.22</v>
      </c>
      <c r="O8" s="16">
        <v>79928.01</v>
      </c>
      <c r="P8" s="16">
        <v>82603.61</v>
      </c>
      <c r="Q8" s="16">
        <v>77754.02</v>
      </c>
      <c r="R8" s="16">
        <v>78502.71</v>
      </c>
    </row>
    <row r="9" spans="1:18" ht="25.5">
      <c r="A9" s="25">
        <v>6</v>
      </c>
      <c r="B9" s="26" t="s">
        <v>7</v>
      </c>
      <c r="C9" s="9">
        <v>0</v>
      </c>
      <c r="D9" s="9">
        <v>0</v>
      </c>
      <c r="E9" s="9">
        <v>0</v>
      </c>
      <c r="F9" s="11"/>
      <c r="G9" s="11"/>
      <c r="H9" s="9">
        <v>0</v>
      </c>
      <c r="I9" s="9">
        <v>0</v>
      </c>
      <c r="J9" s="10">
        <v>0</v>
      </c>
      <c r="K9" s="10">
        <v>0</v>
      </c>
      <c r="L9" s="2">
        <v>0</v>
      </c>
      <c r="M9" s="2">
        <v>0</v>
      </c>
      <c r="N9" s="2">
        <v>453149.02</v>
      </c>
      <c r="O9" s="16">
        <v>347814.56</v>
      </c>
      <c r="P9" s="16">
        <v>5298.32</v>
      </c>
      <c r="Q9" s="16">
        <v>0</v>
      </c>
      <c r="R9" s="16">
        <v>1001000</v>
      </c>
    </row>
    <row r="10" spans="1:18" ht="25.5">
      <c r="A10" s="27">
        <v>7</v>
      </c>
      <c r="B10" s="26" t="s">
        <v>8</v>
      </c>
      <c r="C10" s="9">
        <v>654131.57</v>
      </c>
      <c r="D10" s="9">
        <v>457570.72</v>
      </c>
      <c r="E10" s="9">
        <v>1419802.61</v>
      </c>
      <c r="F10" s="11">
        <v>4554185.18</v>
      </c>
      <c r="G10" s="11">
        <v>2758754.43</v>
      </c>
      <c r="H10" s="9">
        <v>563266.65</v>
      </c>
      <c r="I10" s="9">
        <v>168871.67</v>
      </c>
      <c r="J10" s="10">
        <v>256037.54</v>
      </c>
      <c r="K10" s="10">
        <v>26400</v>
      </c>
      <c r="L10" s="2">
        <v>43558.63</v>
      </c>
      <c r="M10" s="2">
        <v>82133.6</v>
      </c>
      <c r="N10" s="2">
        <v>265634.07</v>
      </c>
      <c r="O10" s="16">
        <v>242400.86</v>
      </c>
      <c r="P10" s="16">
        <v>262120.92</v>
      </c>
      <c r="Q10" s="16">
        <v>289904.15</v>
      </c>
      <c r="R10" s="16">
        <v>135300.96</v>
      </c>
    </row>
    <row r="11" spans="1:18" ht="12.75">
      <c r="A11" s="25">
        <v>8</v>
      </c>
      <c r="B11" s="28" t="s">
        <v>9</v>
      </c>
      <c r="C11" s="9">
        <v>0</v>
      </c>
      <c r="D11" s="9">
        <v>0</v>
      </c>
      <c r="E11" s="9">
        <v>0</v>
      </c>
      <c r="F11" s="11"/>
      <c r="G11" s="11"/>
      <c r="H11" s="9">
        <v>0</v>
      </c>
      <c r="I11" s="9">
        <v>0</v>
      </c>
      <c r="J11" s="10">
        <v>0</v>
      </c>
      <c r="K11" s="10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</row>
    <row r="12" spans="1:18" ht="13.5" thickBot="1">
      <c r="A12" s="29">
        <v>9</v>
      </c>
      <c r="B12" s="30" t="s">
        <v>10</v>
      </c>
      <c r="C12" s="12">
        <v>0</v>
      </c>
      <c r="D12" s="12">
        <v>600000</v>
      </c>
      <c r="E12" s="12">
        <v>700000</v>
      </c>
      <c r="F12" s="13">
        <v>0</v>
      </c>
      <c r="G12" s="13">
        <v>0</v>
      </c>
      <c r="H12" s="13">
        <v>0</v>
      </c>
      <c r="I12" s="13">
        <v>800000</v>
      </c>
      <c r="J12" s="14">
        <v>95000</v>
      </c>
      <c r="K12" s="14">
        <v>105000</v>
      </c>
      <c r="L12" s="2">
        <v>0</v>
      </c>
      <c r="M12" s="2">
        <v>676800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</row>
    <row r="13" spans="1:18" ht="26.25" thickBot="1">
      <c r="A13" s="31"/>
      <c r="B13" s="32" t="s">
        <v>11</v>
      </c>
      <c r="C13" s="3">
        <f aca="true" t="shared" si="0" ref="C13:H13">SUM(C4:C12)</f>
        <v>8327145.54</v>
      </c>
      <c r="D13" s="3">
        <f t="shared" si="0"/>
        <v>8407198.29</v>
      </c>
      <c r="E13" s="3">
        <f t="shared" si="0"/>
        <v>9542088.129999999</v>
      </c>
      <c r="F13" s="3">
        <f t="shared" si="0"/>
        <v>12300826.219999999</v>
      </c>
      <c r="G13" s="3">
        <f t="shared" si="0"/>
        <v>10503319.48</v>
      </c>
      <c r="H13" s="3">
        <f t="shared" si="0"/>
        <v>8389608.14</v>
      </c>
      <c r="I13" s="3">
        <f>SUM(I4:I12)</f>
        <v>8763564.59</v>
      </c>
      <c r="J13" s="4">
        <v>8356112.980000001</v>
      </c>
      <c r="K13" s="4">
        <f aca="true" t="shared" si="1" ref="K13:R13">SUM(K4:K12)</f>
        <v>8237061.659999999</v>
      </c>
      <c r="L13" s="5">
        <f t="shared" si="1"/>
        <v>8281302.909999999</v>
      </c>
      <c r="M13" s="5">
        <f t="shared" si="1"/>
        <v>9020599.48</v>
      </c>
      <c r="N13" s="5">
        <f t="shared" si="1"/>
        <v>9499797.56</v>
      </c>
      <c r="O13" s="5">
        <f t="shared" si="1"/>
        <v>9389299</v>
      </c>
      <c r="P13" s="5">
        <f t="shared" si="1"/>
        <v>9616992.74</v>
      </c>
      <c r="Q13" s="5">
        <f t="shared" si="1"/>
        <v>9355066.200000001</v>
      </c>
      <c r="R13" s="5">
        <f t="shared" si="1"/>
        <v>9852773.720000003</v>
      </c>
    </row>
    <row r="14" spans="1:18" ht="12.75">
      <c r="A14" s="17"/>
      <c r="B14" s="17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3"/>
      <c r="N14" s="17"/>
      <c r="O14" s="17"/>
      <c r="P14" s="17"/>
      <c r="Q14" s="17"/>
      <c r="R14" s="17"/>
    </row>
    <row r="15" spans="1:18" ht="13.5" thickBot="1">
      <c r="A15" s="17"/>
      <c r="B15" s="1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17"/>
      <c r="O15" s="17"/>
      <c r="P15" s="17"/>
      <c r="Q15" s="17"/>
      <c r="R15" s="17"/>
    </row>
    <row r="16" spans="1:18" ht="13.5" thickBot="1">
      <c r="A16" s="19" t="s">
        <v>0</v>
      </c>
      <c r="B16" s="19" t="s">
        <v>1</v>
      </c>
      <c r="C16" s="20">
        <v>2006</v>
      </c>
      <c r="D16" s="20">
        <v>2007</v>
      </c>
      <c r="E16" s="20">
        <v>2008</v>
      </c>
      <c r="F16" s="20">
        <v>2009</v>
      </c>
      <c r="G16" s="20">
        <v>2010</v>
      </c>
      <c r="H16" s="20">
        <v>2011</v>
      </c>
      <c r="I16" s="20">
        <v>2012</v>
      </c>
      <c r="J16" s="20">
        <v>2013</v>
      </c>
      <c r="K16" s="20">
        <v>2014</v>
      </c>
      <c r="L16" s="20">
        <v>2015</v>
      </c>
      <c r="M16" s="22">
        <v>2016</v>
      </c>
      <c r="N16" s="22">
        <v>2017</v>
      </c>
      <c r="O16" s="22">
        <v>2018</v>
      </c>
      <c r="P16" s="22">
        <v>2019</v>
      </c>
      <c r="Q16" s="22">
        <v>2020</v>
      </c>
      <c r="R16" s="22">
        <v>2021</v>
      </c>
    </row>
    <row r="17" spans="1:18" ht="12.75">
      <c r="A17" s="35">
        <v>1</v>
      </c>
      <c r="B17" s="36" t="s">
        <v>12</v>
      </c>
      <c r="C17" s="7">
        <v>4000761.68</v>
      </c>
      <c r="D17" s="7">
        <v>3996864.23</v>
      </c>
      <c r="E17" s="7">
        <v>4374124.99</v>
      </c>
      <c r="F17" s="7">
        <v>4569993.93</v>
      </c>
      <c r="G17" s="7">
        <v>4566293.24</v>
      </c>
      <c r="H17" s="7">
        <v>4481340.16</v>
      </c>
      <c r="I17" s="7">
        <v>4445874.73</v>
      </c>
      <c r="J17" s="7">
        <v>4452204.38</v>
      </c>
      <c r="K17" s="7">
        <v>4397938.58</v>
      </c>
      <c r="L17" s="2">
        <v>4513563.45</v>
      </c>
      <c r="M17" s="1">
        <v>4789418.85</v>
      </c>
      <c r="N17" s="1">
        <v>4859199.11</v>
      </c>
      <c r="O17" s="2">
        <v>4893526.36</v>
      </c>
      <c r="P17" s="2">
        <v>5351025.31</v>
      </c>
      <c r="Q17" s="2">
        <v>5176431.54</v>
      </c>
      <c r="R17" s="2">
        <v>5059874.99</v>
      </c>
    </row>
    <row r="18" spans="1:18" ht="38.25">
      <c r="A18" s="37">
        <v>2</v>
      </c>
      <c r="B18" s="26" t="s">
        <v>13</v>
      </c>
      <c r="C18" s="9">
        <v>1840456.6</v>
      </c>
      <c r="D18" s="9">
        <v>2201100.66</v>
      </c>
      <c r="E18" s="9">
        <v>2336605.53</v>
      </c>
      <c r="F18" s="9">
        <v>2325845.71</v>
      </c>
      <c r="G18" s="9">
        <v>2128794.74</v>
      </c>
      <c r="H18" s="9">
        <v>1972135.4</v>
      </c>
      <c r="I18" s="9">
        <v>1918645.78</v>
      </c>
      <c r="J18" s="9">
        <v>2033682.57</v>
      </c>
      <c r="K18" s="9">
        <v>1820547.7</v>
      </c>
      <c r="L18" s="2">
        <v>1913688.2</v>
      </c>
      <c r="M18" s="2">
        <v>1859536.31</v>
      </c>
      <c r="N18" s="2">
        <v>1947739.17</v>
      </c>
      <c r="O18" s="2">
        <v>2025660.26</v>
      </c>
      <c r="P18" s="2">
        <v>2137461.95</v>
      </c>
      <c r="Q18" s="2">
        <v>2006860.97</v>
      </c>
      <c r="R18" s="2">
        <v>2157192.66</v>
      </c>
    </row>
    <row r="19" spans="1:18" ht="12.75">
      <c r="A19" s="38">
        <v>3</v>
      </c>
      <c r="B19" s="28" t="s">
        <v>14</v>
      </c>
      <c r="C19" s="9">
        <v>138588.27</v>
      </c>
      <c r="D19" s="9">
        <v>169419.57</v>
      </c>
      <c r="E19" s="9">
        <v>181449.55</v>
      </c>
      <c r="F19" s="9">
        <v>89801.52</v>
      </c>
      <c r="G19" s="9">
        <v>59259.2</v>
      </c>
      <c r="H19" s="9">
        <v>61958.49</v>
      </c>
      <c r="I19" s="9">
        <v>57827.01</v>
      </c>
      <c r="J19" s="9">
        <v>77712.7</v>
      </c>
      <c r="K19" s="9">
        <v>68059.24</v>
      </c>
      <c r="L19" s="2">
        <v>48224.71</v>
      </c>
      <c r="M19" s="2">
        <v>36338.29</v>
      </c>
      <c r="N19" s="2">
        <v>29532.42</v>
      </c>
      <c r="O19" s="2">
        <v>16524.19</v>
      </c>
      <c r="P19" s="2">
        <v>12101.14</v>
      </c>
      <c r="Q19" s="2">
        <v>12752.87</v>
      </c>
      <c r="R19" s="2">
        <v>8617.1</v>
      </c>
    </row>
    <row r="20" spans="1:18" ht="25.5">
      <c r="A20" s="38">
        <v>4</v>
      </c>
      <c r="B20" s="26" t="s">
        <v>5</v>
      </c>
      <c r="C20" s="9">
        <v>387493.73</v>
      </c>
      <c r="D20" s="9">
        <v>465283.28</v>
      </c>
      <c r="E20" s="9">
        <v>467363.48</v>
      </c>
      <c r="F20" s="9">
        <v>455055.4</v>
      </c>
      <c r="G20" s="9">
        <v>465714.75</v>
      </c>
      <c r="H20" s="9">
        <v>546705.54</v>
      </c>
      <c r="I20" s="9">
        <v>491406.26</v>
      </c>
      <c r="J20" s="9">
        <v>505878</v>
      </c>
      <c r="K20" s="9">
        <v>542366.33</v>
      </c>
      <c r="L20" s="2">
        <v>537623.96</v>
      </c>
      <c r="M20" s="2">
        <v>571213.66</v>
      </c>
      <c r="N20" s="2">
        <v>559200.5</v>
      </c>
      <c r="O20" s="2">
        <v>689062.13</v>
      </c>
      <c r="P20" s="2">
        <v>798528.95</v>
      </c>
      <c r="Q20" s="2">
        <v>779345.74</v>
      </c>
      <c r="R20" s="2">
        <v>1020645.33</v>
      </c>
    </row>
    <row r="21" spans="1:18" ht="12.75">
      <c r="A21" s="38">
        <v>6</v>
      </c>
      <c r="B21" s="28" t="s">
        <v>15</v>
      </c>
      <c r="C21" s="9">
        <v>1426949.25</v>
      </c>
      <c r="D21" s="9">
        <v>1450891.21</v>
      </c>
      <c r="E21" s="9">
        <v>3247700.27</v>
      </c>
      <c r="F21" s="9">
        <v>5192326.34</v>
      </c>
      <c r="G21" s="9">
        <v>2703763.57</v>
      </c>
      <c r="H21" s="9">
        <v>606475.42</v>
      </c>
      <c r="I21" s="9">
        <v>469964.86</v>
      </c>
      <c r="J21" s="9">
        <v>613644.29</v>
      </c>
      <c r="K21" s="9">
        <v>119299.3</v>
      </c>
      <c r="L21" s="2">
        <v>403403.26</v>
      </c>
      <c r="M21" s="2">
        <v>733117.07</v>
      </c>
      <c r="N21" s="2">
        <v>1261117.03</v>
      </c>
      <c r="O21" s="2">
        <v>1014968.95</v>
      </c>
      <c r="P21" s="2">
        <v>1264645.64</v>
      </c>
      <c r="Q21" s="2">
        <v>931183.82</v>
      </c>
      <c r="R21" s="2">
        <v>1207109.75</v>
      </c>
    </row>
    <row r="22" spans="1:18" ht="25.5">
      <c r="A22" s="37">
        <v>7</v>
      </c>
      <c r="B22" s="26" t="s">
        <v>8</v>
      </c>
      <c r="C22" s="9">
        <v>0</v>
      </c>
      <c r="D22" s="9">
        <v>0</v>
      </c>
      <c r="E22" s="9">
        <v>0</v>
      </c>
      <c r="F22" s="9">
        <v>64024.11</v>
      </c>
      <c r="G22" s="9">
        <v>0</v>
      </c>
      <c r="H22" s="9">
        <v>98756.55</v>
      </c>
      <c r="I22" s="9">
        <v>0</v>
      </c>
      <c r="J22" s="9">
        <v>0</v>
      </c>
      <c r="K22" s="9">
        <v>14694.14</v>
      </c>
      <c r="L22" s="2">
        <v>11932.5</v>
      </c>
      <c r="M22" s="2">
        <v>0</v>
      </c>
      <c r="N22" s="2">
        <v>106503.05</v>
      </c>
      <c r="O22" s="2">
        <v>52081.87</v>
      </c>
      <c r="P22" s="2">
        <v>10000</v>
      </c>
      <c r="Q22" s="2">
        <v>5473.16</v>
      </c>
      <c r="R22" s="2">
        <v>3676.85</v>
      </c>
    </row>
    <row r="23" spans="1:18" ht="12.75">
      <c r="A23" s="38">
        <v>8</v>
      </c>
      <c r="B23" s="28" t="s">
        <v>9</v>
      </c>
      <c r="C23" s="9">
        <v>0</v>
      </c>
      <c r="D23" s="9">
        <v>0</v>
      </c>
      <c r="E23" s="9">
        <v>0</v>
      </c>
      <c r="F23" s="9"/>
      <c r="G23" s="9">
        <v>1800</v>
      </c>
      <c r="H23" s="9">
        <v>0</v>
      </c>
      <c r="I23" s="9">
        <v>25000</v>
      </c>
      <c r="J23" s="9">
        <v>360.66</v>
      </c>
      <c r="K23" s="9">
        <v>0</v>
      </c>
      <c r="L23" s="2">
        <v>3300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</row>
    <row r="24" spans="1:18" ht="13.5" thickBot="1">
      <c r="A24" s="39">
        <v>9</v>
      </c>
      <c r="B24" s="30" t="s">
        <v>10</v>
      </c>
      <c r="C24" s="12">
        <v>353891.03</v>
      </c>
      <c r="D24" s="12">
        <v>355849.38</v>
      </c>
      <c r="E24" s="12">
        <v>318875.64</v>
      </c>
      <c r="F24" s="12">
        <v>366810.24</v>
      </c>
      <c r="G24" s="12">
        <v>409120.15</v>
      </c>
      <c r="H24" s="12">
        <v>438018.36</v>
      </c>
      <c r="I24" s="12">
        <v>336161.58</v>
      </c>
      <c r="J24" s="12">
        <v>390573.51</v>
      </c>
      <c r="K24" s="12">
        <v>384665.56</v>
      </c>
      <c r="L24" s="2">
        <v>408324.13</v>
      </c>
      <c r="M24" s="2">
        <v>372981.88</v>
      </c>
      <c r="N24" s="2">
        <v>368488.06</v>
      </c>
      <c r="O24" s="2">
        <v>760107.29</v>
      </c>
      <c r="P24" s="2">
        <v>272505.17</v>
      </c>
      <c r="Q24" s="2">
        <v>273648.08</v>
      </c>
      <c r="R24" s="2">
        <v>268513.35</v>
      </c>
    </row>
    <row r="25" spans="1:18" ht="26.25" thickBot="1">
      <c r="A25" s="31"/>
      <c r="B25" s="32" t="s">
        <v>16</v>
      </c>
      <c r="C25" s="3">
        <f aca="true" t="shared" si="2" ref="C25:I25">SUM(C17:C24)</f>
        <v>8148140.56</v>
      </c>
      <c r="D25" s="3">
        <f t="shared" si="2"/>
        <v>8639408.330000002</v>
      </c>
      <c r="E25" s="3">
        <f t="shared" si="2"/>
        <v>10926119.459999999</v>
      </c>
      <c r="F25" s="3">
        <f t="shared" si="2"/>
        <v>13063857.249999998</v>
      </c>
      <c r="G25" s="3">
        <f t="shared" si="2"/>
        <v>10334745.65</v>
      </c>
      <c r="H25" s="3">
        <f t="shared" si="2"/>
        <v>8205389.920000001</v>
      </c>
      <c r="I25" s="3">
        <f t="shared" si="2"/>
        <v>7744880.220000001</v>
      </c>
      <c r="J25" s="3">
        <f aca="true" t="shared" si="3" ref="J25:R25">SUM(J17:J24)</f>
        <v>8074056.11</v>
      </c>
      <c r="K25" s="3">
        <f t="shared" si="3"/>
        <v>7347570.85</v>
      </c>
      <c r="L25" s="5">
        <f t="shared" si="3"/>
        <v>7840060.21</v>
      </c>
      <c r="M25" s="5">
        <f t="shared" si="3"/>
        <v>8362606.0600000005</v>
      </c>
      <c r="N25" s="5">
        <f t="shared" si="3"/>
        <v>9131779.340000002</v>
      </c>
      <c r="O25" s="5">
        <f t="shared" si="3"/>
        <v>9451931.05</v>
      </c>
      <c r="P25" s="5">
        <f t="shared" si="3"/>
        <v>9846268.16</v>
      </c>
      <c r="Q25" s="5">
        <f t="shared" si="3"/>
        <v>9185696.18</v>
      </c>
      <c r="R25" s="5">
        <f t="shared" si="3"/>
        <v>9725630.03</v>
      </c>
    </row>
    <row r="26" spans="1:18" ht="12.75">
      <c r="A26" s="17"/>
      <c r="B26" s="17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17"/>
      <c r="O26" s="17"/>
      <c r="P26" s="17"/>
      <c r="Q26" s="17"/>
      <c r="R26" s="17"/>
    </row>
    <row r="27" spans="1:18" ht="12.75">
      <c r="A27" s="17"/>
      <c r="B27" s="17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7"/>
      <c r="O27" s="17"/>
      <c r="P27" s="17"/>
      <c r="Q27" s="17"/>
      <c r="R27" s="17"/>
    </row>
    <row r="28" spans="1:18" ht="25.5">
      <c r="A28" s="31"/>
      <c r="B28" s="40" t="s">
        <v>17</v>
      </c>
      <c r="C28" s="6">
        <f aca="true" t="shared" si="4" ref="C28:I28">C13-C25</f>
        <v>179004.98000000045</v>
      </c>
      <c r="D28" s="6">
        <f t="shared" si="4"/>
        <v>-232210.04000000283</v>
      </c>
      <c r="E28" s="6">
        <f t="shared" si="4"/>
        <v>-1384031.33</v>
      </c>
      <c r="F28" s="6">
        <f t="shared" si="4"/>
        <v>-763031.0299999993</v>
      </c>
      <c r="G28" s="6">
        <f t="shared" si="4"/>
        <v>168573.83000000007</v>
      </c>
      <c r="H28" s="6">
        <f t="shared" si="4"/>
        <v>184218.21999999974</v>
      </c>
      <c r="I28" s="6">
        <f t="shared" si="4"/>
        <v>1018684.3699999992</v>
      </c>
      <c r="J28" s="6">
        <f aca="true" t="shared" si="5" ref="J28:R28">+J13-J25</f>
        <v>282056.87000000104</v>
      </c>
      <c r="K28" s="6">
        <f t="shared" si="5"/>
        <v>889490.8099999996</v>
      </c>
      <c r="L28" s="6">
        <f t="shared" si="5"/>
        <v>441242.69999999925</v>
      </c>
      <c r="M28" s="6">
        <f t="shared" si="5"/>
        <v>657993.4199999999</v>
      </c>
      <c r="N28" s="6">
        <f t="shared" si="5"/>
        <v>368018.2199999988</v>
      </c>
      <c r="O28" s="6">
        <f t="shared" si="5"/>
        <v>-62632.050000000745</v>
      </c>
      <c r="P28" s="6">
        <f t="shared" si="5"/>
        <v>-229275.41999999993</v>
      </c>
      <c r="Q28" s="6">
        <f t="shared" si="5"/>
        <v>169370.02000000142</v>
      </c>
      <c r="R28" s="6">
        <f t="shared" si="5"/>
        <v>127143.6900000032</v>
      </c>
    </row>
    <row r="29" spans="1:18" ht="12.75">
      <c r="A29" s="17"/>
      <c r="B29" s="17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7"/>
      <c r="O29" s="17"/>
      <c r="P29" s="17"/>
      <c r="Q29" s="17"/>
      <c r="R29" s="17"/>
    </row>
    <row r="30" spans="1:18" ht="12.75">
      <c r="A30" s="17"/>
      <c r="B30" s="41" t="s">
        <v>18</v>
      </c>
      <c r="C30" s="41">
        <v>2006</v>
      </c>
      <c r="D30" s="41">
        <v>2007</v>
      </c>
      <c r="E30" s="41">
        <v>2008</v>
      </c>
      <c r="F30" s="41">
        <v>2009</v>
      </c>
      <c r="G30" s="41">
        <v>2010</v>
      </c>
      <c r="H30" s="41">
        <v>2011</v>
      </c>
      <c r="I30" s="41">
        <v>2012</v>
      </c>
      <c r="J30" s="41">
        <v>2013</v>
      </c>
      <c r="K30" s="41">
        <v>2014</v>
      </c>
      <c r="L30" s="41">
        <v>2015</v>
      </c>
      <c r="M30" s="41">
        <v>2016</v>
      </c>
      <c r="N30" s="41">
        <v>2017</v>
      </c>
      <c r="O30" s="41">
        <v>2018</v>
      </c>
      <c r="P30" s="41">
        <v>2019</v>
      </c>
      <c r="Q30" s="41">
        <v>2020</v>
      </c>
      <c r="R30" s="41">
        <v>2021</v>
      </c>
    </row>
    <row r="31" spans="1:18" ht="51">
      <c r="A31" s="17"/>
      <c r="B31" s="42" t="s">
        <v>19</v>
      </c>
      <c r="C31" s="43">
        <f aca="true" t="shared" si="6" ref="C31:O31">+C13</f>
        <v>8327145.54</v>
      </c>
      <c r="D31" s="43">
        <f t="shared" si="6"/>
        <v>8407198.29</v>
      </c>
      <c r="E31" s="43">
        <f t="shared" si="6"/>
        <v>9542088.129999999</v>
      </c>
      <c r="F31" s="43">
        <f t="shared" si="6"/>
        <v>12300826.219999999</v>
      </c>
      <c r="G31" s="43">
        <f t="shared" si="6"/>
        <v>10503319.48</v>
      </c>
      <c r="H31" s="43">
        <f t="shared" si="6"/>
        <v>8389608.14</v>
      </c>
      <c r="I31" s="43">
        <f t="shared" si="6"/>
        <v>8763564.59</v>
      </c>
      <c r="J31" s="43">
        <f t="shared" si="6"/>
        <v>8356112.980000001</v>
      </c>
      <c r="K31" s="43">
        <f t="shared" si="6"/>
        <v>8237061.659999999</v>
      </c>
      <c r="L31" s="43">
        <f t="shared" si="6"/>
        <v>8281302.909999999</v>
      </c>
      <c r="M31" s="43">
        <f t="shared" si="6"/>
        <v>9020599.48</v>
      </c>
      <c r="N31" s="43">
        <f t="shared" si="6"/>
        <v>9499797.56</v>
      </c>
      <c r="O31" s="43">
        <f t="shared" si="6"/>
        <v>9389299</v>
      </c>
      <c r="P31" s="43">
        <f>+P13</f>
        <v>9616992.74</v>
      </c>
      <c r="Q31" s="43">
        <f>+Q13</f>
        <v>9355066.200000001</v>
      </c>
      <c r="R31" s="43">
        <f>+R13</f>
        <v>9852773.720000003</v>
      </c>
    </row>
    <row r="32" spans="1:18" ht="51">
      <c r="A32" s="17"/>
      <c r="B32" s="42" t="s">
        <v>20</v>
      </c>
      <c r="C32" s="43">
        <f aca="true" t="shared" si="7" ref="C32:N32">+C25</f>
        <v>8148140.56</v>
      </c>
      <c r="D32" s="43">
        <f t="shared" si="7"/>
        <v>8639408.330000002</v>
      </c>
      <c r="E32" s="43">
        <f t="shared" si="7"/>
        <v>10926119.459999999</v>
      </c>
      <c r="F32" s="43">
        <f t="shared" si="7"/>
        <v>13063857.249999998</v>
      </c>
      <c r="G32" s="43">
        <f t="shared" si="7"/>
        <v>10334745.65</v>
      </c>
      <c r="H32" s="43">
        <f t="shared" si="7"/>
        <v>8205389.920000001</v>
      </c>
      <c r="I32" s="43">
        <f t="shared" si="7"/>
        <v>7744880.220000001</v>
      </c>
      <c r="J32" s="43">
        <f t="shared" si="7"/>
        <v>8074056.11</v>
      </c>
      <c r="K32" s="43">
        <f t="shared" si="7"/>
        <v>7347570.85</v>
      </c>
      <c r="L32" s="43">
        <f t="shared" si="7"/>
        <v>7840060.21</v>
      </c>
      <c r="M32" s="43">
        <f t="shared" si="7"/>
        <v>8362606.0600000005</v>
      </c>
      <c r="N32" s="43">
        <f t="shared" si="7"/>
        <v>9131779.340000002</v>
      </c>
      <c r="O32" s="43">
        <f>+O25</f>
        <v>9451931.05</v>
      </c>
      <c r="P32" s="43">
        <f>+P25</f>
        <v>9846268.16</v>
      </c>
      <c r="Q32" s="43">
        <f>+Q25</f>
        <v>9185696.18</v>
      </c>
      <c r="R32" s="43">
        <f>+R25</f>
        <v>9725630.03</v>
      </c>
    </row>
    <row r="33" spans="1:18" ht="38.25">
      <c r="A33" s="17"/>
      <c r="B33" s="42" t="s">
        <v>21</v>
      </c>
      <c r="C33" s="43">
        <f aca="true" t="shared" si="8" ref="C33:N33">+C4+C5+C6+C7+C8</f>
        <v>7673013.97</v>
      </c>
      <c r="D33" s="43">
        <f t="shared" si="8"/>
        <v>7349627.57</v>
      </c>
      <c r="E33" s="43">
        <f t="shared" si="8"/>
        <v>7422285.52</v>
      </c>
      <c r="F33" s="43">
        <f t="shared" si="8"/>
        <v>7746641.04</v>
      </c>
      <c r="G33" s="43">
        <f t="shared" si="8"/>
        <v>7744565.050000001</v>
      </c>
      <c r="H33" s="43">
        <f t="shared" si="8"/>
        <v>7826341.490000001</v>
      </c>
      <c r="I33" s="43">
        <f t="shared" si="8"/>
        <v>7794692.92</v>
      </c>
      <c r="J33" s="43">
        <f t="shared" si="8"/>
        <v>8005075.440000001</v>
      </c>
      <c r="K33" s="43">
        <f t="shared" si="8"/>
        <v>8105661.659999999</v>
      </c>
      <c r="L33" s="43">
        <f t="shared" si="8"/>
        <v>8237744.279999999</v>
      </c>
      <c r="M33" s="43">
        <f t="shared" si="8"/>
        <v>8261665.880000001</v>
      </c>
      <c r="N33" s="43">
        <f t="shared" si="8"/>
        <v>8781014.47</v>
      </c>
      <c r="O33" s="43">
        <f>+O4+O5+O6+O7+O8</f>
        <v>8799083.58</v>
      </c>
      <c r="P33" s="43">
        <f>+P4+P5+P6+P7+P8</f>
        <v>9349573.5</v>
      </c>
      <c r="Q33" s="43">
        <f>+Q4+Q5+Q6+Q7+Q8</f>
        <v>9065162.05</v>
      </c>
      <c r="R33" s="43">
        <f>+R4+R5+R6+R7+R8</f>
        <v>8716472.760000002</v>
      </c>
    </row>
    <row r="34" spans="1:18" ht="38.25">
      <c r="A34" s="17"/>
      <c r="B34" s="42" t="s">
        <v>22</v>
      </c>
      <c r="C34" s="43">
        <f aca="true" t="shared" si="9" ref="C34:N34">+C17+C18+C19+C20</f>
        <v>6367300.279999999</v>
      </c>
      <c r="D34" s="43">
        <f t="shared" si="9"/>
        <v>6832667.740000001</v>
      </c>
      <c r="E34" s="43">
        <f t="shared" si="9"/>
        <v>7359543.549999999</v>
      </c>
      <c r="F34" s="43">
        <f t="shared" si="9"/>
        <v>7440696.56</v>
      </c>
      <c r="G34" s="43">
        <f t="shared" si="9"/>
        <v>7220061.930000001</v>
      </c>
      <c r="H34" s="43">
        <f t="shared" si="9"/>
        <v>7062139.590000001</v>
      </c>
      <c r="I34" s="43">
        <f t="shared" si="9"/>
        <v>6913753.78</v>
      </c>
      <c r="J34" s="43">
        <f t="shared" si="9"/>
        <v>7069477.65</v>
      </c>
      <c r="K34" s="43">
        <f t="shared" si="9"/>
        <v>6828911.850000001</v>
      </c>
      <c r="L34" s="43">
        <f t="shared" si="9"/>
        <v>7013100.32</v>
      </c>
      <c r="M34" s="43">
        <f t="shared" si="9"/>
        <v>7256507.11</v>
      </c>
      <c r="N34" s="43">
        <f t="shared" si="9"/>
        <v>7395671.2</v>
      </c>
      <c r="O34" s="43">
        <f>+O17+O18+O19+O20</f>
        <v>7624772.94</v>
      </c>
      <c r="P34" s="43">
        <f>+P17+P18+P19+P20</f>
        <v>8299117.35</v>
      </c>
      <c r="Q34" s="43">
        <f>+Q17+Q18+Q19+Q20</f>
        <v>7975391.12</v>
      </c>
      <c r="R34" s="43">
        <f>+R17+R18+R19+R20</f>
        <v>8246330.08</v>
      </c>
    </row>
    <row r="35" spans="1:18" ht="51">
      <c r="A35" s="17"/>
      <c r="B35" s="42" t="s">
        <v>23</v>
      </c>
      <c r="C35" s="43">
        <f aca="true" t="shared" si="10" ref="C35:N35">+C17+C18+C20</f>
        <v>6228712.01</v>
      </c>
      <c r="D35" s="43">
        <f t="shared" si="10"/>
        <v>6663248.170000001</v>
      </c>
      <c r="E35" s="43">
        <f t="shared" si="10"/>
        <v>7178094</v>
      </c>
      <c r="F35" s="43">
        <f t="shared" si="10"/>
        <v>7350895.04</v>
      </c>
      <c r="G35" s="43">
        <f t="shared" si="10"/>
        <v>7160802.73</v>
      </c>
      <c r="H35" s="43">
        <f t="shared" si="10"/>
        <v>7000181.100000001</v>
      </c>
      <c r="I35" s="43">
        <f t="shared" si="10"/>
        <v>6855926.7700000005</v>
      </c>
      <c r="J35" s="43">
        <f t="shared" si="10"/>
        <v>6991764.95</v>
      </c>
      <c r="K35" s="43">
        <f t="shared" si="10"/>
        <v>6760852.61</v>
      </c>
      <c r="L35" s="43">
        <f t="shared" si="10"/>
        <v>6964875.61</v>
      </c>
      <c r="M35" s="43">
        <f t="shared" si="10"/>
        <v>7220168.82</v>
      </c>
      <c r="N35" s="43">
        <f t="shared" si="10"/>
        <v>7366138.78</v>
      </c>
      <c r="O35" s="43">
        <f>+O17+O18+O20</f>
        <v>7608248.75</v>
      </c>
      <c r="P35" s="43">
        <f>+P17+P18+P20</f>
        <v>8287016.21</v>
      </c>
      <c r="Q35" s="43">
        <f>+Q17+Q18+Q20</f>
        <v>7962638.25</v>
      </c>
      <c r="R35" s="43">
        <f>+R17+R18+R20</f>
        <v>8237712.98</v>
      </c>
    </row>
    <row r="36" spans="1:18" ht="38.25">
      <c r="A36" s="17"/>
      <c r="B36" s="42" t="s">
        <v>24</v>
      </c>
      <c r="C36" s="43">
        <f aca="true" t="shared" si="11" ref="C36:N36">+C4+C5+C6</f>
        <v>3891701.61</v>
      </c>
      <c r="D36" s="43">
        <f t="shared" si="11"/>
        <v>3415376.21</v>
      </c>
      <c r="E36" s="43">
        <f t="shared" si="11"/>
        <v>3185295.7199999997</v>
      </c>
      <c r="F36" s="43">
        <f t="shared" si="11"/>
        <v>3286829.47</v>
      </c>
      <c r="G36" s="43">
        <f t="shared" si="11"/>
        <v>3343546.6999999997</v>
      </c>
      <c r="H36" s="43">
        <f t="shared" si="11"/>
        <v>3606092.85</v>
      </c>
      <c r="I36" s="43">
        <f t="shared" si="11"/>
        <v>3616309.13</v>
      </c>
      <c r="J36" s="43">
        <f t="shared" si="11"/>
        <v>3836920.0600000005</v>
      </c>
      <c r="K36" s="43">
        <f t="shared" si="11"/>
        <v>4023708.14</v>
      </c>
      <c r="L36" s="43">
        <f t="shared" si="11"/>
        <v>4075793.26</v>
      </c>
      <c r="M36" s="43">
        <f t="shared" si="11"/>
        <v>3989839.9099999997</v>
      </c>
      <c r="N36" s="43">
        <f t="shared" si="11"/>
        <v>4328289.51</v>
      </c>
      <c r="O36" s="43">
        <f>+O4+O5+O6</f>
        <v>3950003.79</v>
      </c>
      <c r="P36" s="43">
        <f>+P4+P5+P6</f>
        <v>4323165.859999999</v>
      </c>
      <c r="Q36" s="43">
        <f>+Q4+Q5+Q6</f>
        <v>3679158.49</v>
      </c>
      <c r="R36" s="43">
        <f>+R4+R5+R6</f>
        <v>3532292.2199999997</v>
      </c>
    </row>
    <row r="37" spans="1:18" ht="12.75">
      <c r="A37" s="17"/>
      <c r="B37" s="42" t="s">
        <v>42</v>
      </c>
      <c r="C37" s="44">
        <f>+(C4+C5+C6+C7+C8+C9)/C34</f>
        <v>1.2050655116896734</v>
      </c>
      <c r="D37" s="44">
        <f aca="true" t="shared" si="12" ref="D37:N37">+(D4+D5+D6+D7+D8+D9)/D34</f>
        <v>1.0756600276307302</v>
      </c>
      <c r="E37" s="44">
        <f t="shared" si="12"/>
        <v>1.0085252529010444</v>
      </c>
      <c r="F37" s="44">
        <f t="shared" si="12"/>
        <v>1.0411177203011757</v>
      </c>
      <c r="G37" s="44">
        <f t="shared" si="12"/>
        <v>1.072645238376785</v>
      </c>
      <c r="H37" s="44">
        <f t="shared" si="12"/>
        <v>1.1082111009363382</v>
      </c>
      <c r="I37" s="44">
        <f t="shared" si="12"/>
        <v>1.1274183559368816</v>
      </c>
      <c r="J37" s="44">
        <f t="shared" si="12"/>
        <v>1.1323432700858742</v>
      </c>
      <c r="K37" s="44">
        <f t="shared" si="12"/>
        <v>1.1869624089524597</v>
      </c>
      <c r="L37" s="44">
        <f t="shared" si="12"/>
        <v>1.1746223359314498</v>
      </c>
      <c r="M37" s="44">
        <f t="shared" si="12"/>
        <v>1.1385182643333758</v>
      </c>
      <c r="N37" s="44">
        <f t="shared" si="12"/>
        <v>1.248590322674161</v>
      </c>
      <c r="O37" s="44">
        <f>+(O4+O5+O6+O7+O8+O9)/O34</f>
        <v>1.1996289216712073</v>
      </c>
      <c r="P37" s="44">
        <f>+(P4+P5+P6+P7+P8+P9)/P34</f>
        <v>1.1272128619798345</v>
      </c>
      <c r="Q37" s="44">
        <f>+(Q4+Q5+Q6+Q7+Q8+Q9)/Q34</f>
        <v>1.1366416911224788</v>
      </c>
      <c r="R37" s="44">
        <f>+(R4+R5+R6+R7+R8+R9)/R34</f>
        <v>1.1783996839476503</v>
      </c>
    </row>
    <row r="38" spans="1:18" ht="38.25">
      <c r="A38" s="17"/>
      <c r="B38" s="45" t="s">
        <v>25</v>
      </c>
      <c r="C38" s="44">
        <f aca="true" t="shared" si="13" ref="C38:N38">+C36/C31</f>
        <v>0.46735121793007595</v>
      </c>
      <c r="D38" s="44">
        <f t="shared" si="13"/>
        <v>0.40624427926987794</v>
      </c>
      <c r="E38" s="44">
        <f t="shared" si="13"/>
        <v>0.33381537422459334</v>
      </c>
      <c r="F38" s="44">
        <f t="shared" si="13"/>
        <v>0.2672039594101347</v>
      </c>
      <c r="G38" s="44">
        <f t="shared" si="13"/>
        <v>0.31833238114546997</v>
      </c>
      <c r="H38" s="44">
        <f t="shared" si="13"/>
        <v>0.4298285199766195</v>
      </c>
      <c r="I38" s="44">
        <f t="shared" si="13"/>
        <v>0.4126527616543761</v>
      </c>
      <c r="J38" s="44">
        <f t="shared" si="13"/>
        <v>0.45917522527322263</v>
      </c>
      <c r="K38" s="44">
        <f t="shared" si="13"/>
        <v>0.4884882869748969</v>
      </c>
      <c r="L38" s="44">
        <f t="shared" si="13"/>
        <v>0.49216811705780245</v>
      </c>
      <c r="M38" s="44">
        <f t="shared" si="13"/>
        <v>0.4423031882577276</v>
      </c>
      <c r="N38" s="44">
        <f t="shared" si="13"/>
        <v>0.4556191311091475</v>
      </c>
      <c r="O38" s="46">
        <f>+O36/O31</f>
        <v>0.4206920868107406</v>
      </c>
      <c r="P38" s="46">
        <f>+P36/P31</f>
        <v>0.44953406713292365</v>
      </c>
      <c r="Q38" s="46">
        <f>+Q36/Q31</f>
        <v>0.3932797920767252</v>
      </c>
      <c r="R38" s="46">
        <f>+R36/R31</f>
        <v>0.35850739298212553</v>
      </c>
    </row>
    <row r="39" spans="1:18" ht="38.25">
      <c r="A39" s="17"/>
      <c r="B39" s="42" t="s">
        <v>26</v>
      </c>
      <c r="C39" s="47">
        <f aca="true" t="shared" si="14" ref="C39:N39">+C19+C24</f>
        <v>492479.30000000005</v>
      </c>
      <c r="D39" s="47">
        <f t="shared" si="14"/>
        <v>525268.95</v>
      </c>
      <c r="E39" s="47">
        <f t="shared" si="14"/>
        <v>500325.19</v>
      </c>
      <c r="F39" s="47">
        <f t="shared" si="14"/>
        <v>456611.76</v>
      </c>
      <c r="G39" s="47">
        <f t="shared" si="14"/>
        <v>468379.35000000003</v>
      </c>
      <c r="H39" s="47">
        <f t="shared" si="14"/>
        <v>499976.85</v>
      </c>
      <c r="I39" s="47">
        <f t="shared" si="14"/>
        <v>393988.59</v>
      </c>
      <c r="J39" s="47">
        <f t="shared" si="14"/>
        <v>468286.21</v>
      </c>
      <c r="K39" s="47">
        <f t="shared" si="14"/>
        <v>452724.8</v>
      </c>
      <c r="L39" s="47">
        <f t="shared" si="14"/>
        <v>456548.84</v>
      </c>
      <c r="M39" s="47">
        <f t="shared" si="14"/>
        <v>409320.17</v>
      </c>
      <c r="N39" s="47">
        <f t="shared" si="14"/>
        <v>398020.48</v>
      </c>
      <c r="O39" s="47">
        <f>+O19+O24</f>
        <v>776631.48</v>
      </c>
      <c r="P39" s="47">
        <f>+P19+P24</f>
        <v>284606.31</v>
      </c>
      <c r="Q39" s="47">
        <f>+Q19+Q24</f>
        <v>286400.95</v>
      </c>
      <c r="R39" s="47">
        <f>+R19+R24</f>
        <v>277130.44999999995</v>
      </c>
    </row>
    <row r="40" spans="1:18" ht="25.5">
      <c r="A40" s="17"/>
      <c r="B40" s="42" t="s">
        <v>27</v>
      </c>
      <c r="C40" s="48">
        <v>10295</v>
      </c>
      <c r="D40" s="48">
        <v>10226</v>
      </c>
      <c r="E40" s="48">
        <v>10462</v>
      </c>
      <c r="F40" s="48">
        <v>10642</v>
      </c>
      <c r="G40" s="48">
        <v>10568</v>
      </c>
      <c r="H40" s="49">
        <v>10487</v>
      </c>
      <c r="I40" s="48">
        <v>10496</v>
      </c>
      <c r="J40" s="50">
        <v>10308</v>
      </c>
      <c r="K40" s="50">
        <v>10211</v>
      </c>
      <c r="L40" s="50">
        <v>10265</v>
      </c>
      <c r="M40" s="50">
        <v>10317</v>
      </c>
      <c r="N40" s="50">
        <v>10217</v>
      </c>
      <c r="O40" s="50">
        <v>10150</v>
      </c>
      <c r="P40" s="48">
        <v>10204</v>
      </c>
      <c r="Q40" s="48">
        <v>10245</v>
      </c>
      <c r="R40" s="48">
        <v>10131</v>
      </c>
    </row>
    <row r="41" spans="1:18" ht="51">
      <c r="A41" s="17"/>
      <c r="B41" s="42" t="s">
        <v>28</v>
      </c>
      <c r="C41" s="47">
        <f aca="true" t="shared" si="15" ref="C41:N41">+C31/C40</f>
        <v>808.8533793103448</v>
      </c>
      <c r="D41" s="47">
        <f t="shared" si="15"/>
        <v>822.1394768237824</v>
      </c>
      <c r="E41" s="47">
        <f t="shared" si="15"/>
        <v>912.0711269355762</v>
      </c>
      <c r="F41" s="47">
        <f t="shared" si="15"/>
        <v>1155.875420033828</v>
      </c>
      <c r="G41" s="47">
        <f t="shared" si="15"/>
        <v>993.8795874337624</v>
      </c>
      <c r="H41" s="47">
        <f t="shared" si="15"/>
        <v>800.0007761991037</v>
      </c>
      <c r="I41" s="47">
        <f t="shared" si="15"/>
        <v>834.9432726753049</v>
      </c>
      <c r="J41" s="47">
        <f t="shared" si="15"/>
        <v>810.6434788513777</v>
      </c>
      <c r="K41" s="47">
        <f t="shared" si="15"/>
        <v>806.685110175301</v>
      </c>
      <c r="L41" s="47">
        <f t="shared" si="15"/>
        <v>806.751379444715</v>
      </c>
      <c r="M41" s="47">
        <f t="shared" si="15"/>
        <v>874.3432664534264</v>
      </c>
      <c r="N41" s="47">
        <f t="shared" si="15"/>
        <v>929.8030302437115</v>
      </c>
      <c r="O41" s="47">
        <f>+O31/O40</f>
        <v>925.0540886699507</v>
      </c>
      <c r="P41" s="47">
        <f>+P31/P40</f>
        <v>942.4728283026265</v>
      </c>
      <c r="Q41" s="47">
        <f>+Q31/Q40</f>
        <v>913.1348169838947</v>
      </c>
      <c r="R41" s="47">
        <f>+R31/R40</f>
        <v>972.5371355246276</v>
      </c>
    </row>
    <row r="42" spans="1:18" ht="51">
      <c r="A42" s="17"/>
      <c r="B42" s="57" t="s">
        <v>29</v>
      </c>
      <c r="C42" s="47">
        <f aca="true" t="shared" si="16" ref="C42:N42">+C32/C40</f>
        <v>791.4658144730452</v>
      </c>
      <c r="D42" s="47">
        <f t="shared" si="16"/>
        <v>844.8472843731666</v>
      </c>
      <c r="E42" s="47">
        <f t="shared" si="16"/>
        <v>1044.3624029822213</v>
      </c>
      <c r="F42" s="47">
        <f t="shared" si="16"/>
        <v>1227.5753852659273</v>
      </c>
      <c r="G42" s="47">
        <f t="shared" si="16"/>
        <v>977.9282409159728</v>
      </c>
      <c r="H42" s="47">
        <f t="shared" si="16"/>
        <v>782.4344350147803</v>
      </c>
      <c r="I42" s="47">
        <f t="shared" si="16"/>
        <v>737.888740472561</v>
      </c>
      <c r="J42" s="47">
        <f t="shared" si="16"/>
        <v>783.2805694606132</v>
      </c>
      <c r="K42" s="47">
        <f t="shared" si="16"/>
        <v>719.5740720791304</v>
      </c>
      <c r="L42" s="47">
        <f t="shared" si="16"/>
        <v>763.7662162688748</v>
      </c>
      <c r="M42" s="47">
        <f t="shared" si="16"/>
        <v>810.5656741300767</v>
      </c>
      <c r="N42" s="47">
        <f t="shared" si="16"/>
        <v>893.7828462366646</v>
      </c>
      <c r="O42" s="47">
        <f>+O32/O40</f>
        <v>931.2247339901479</v>
      </c>
      <c r="P42" s="47">
        <f>+P32/P40</f>
        <v>964.9419992159937</v>
      </c>
      <c r="Q42" s="47">
        <f>+Q32/Q40</f>
        <v>896.6028482186432</v>
      </c>
      <c r="R42" s="58">
        <f>+R32/R40</f>
        <v>959.9871710591254</v>
      </c>
    </row>
    <row r="43" spans="1:18" ht="51">
      <c r="A43" s="17"/>
      <c r="B43" s="45" t="s">
        <v>30</v>
      </c>
      <c r="C43" s="47">
        <f aca="true" t="shared" si="17" ref="C43:N43">+C36/C40</f>
        <v>378.01861194754736</v>
      </c>
      <c r="D43" s="47">
        <f t="shared" si="17"/>
        <v>333.989459221592</v>
      </c>
      <c r="E43" s="47">
        <f t="shared" si="17"/>
        <v>304.46336455744597</v>
      </c>
      <c r="F43" s="47">
        <f t="shared" si="17"/>
        <v>308.85448881789137</v>
      </c>
      <c r="G43" s="47">
        <f t="shared" si="17"/>
        <v>316.3840556396669</v>
      </c>
      <c r="H43" s="47">
        <f t="shared" si="17"/>
        <v>343.8631496138076</v>
      </c>
      <c r="I43" s="47">
        <f t="shared" si="17"/>
        <v>344.5416472942073</v>
      </c>
      <c r="J43" s="47">
        <f t="shared" si="17"/>
        <v>372.22740201785024</v>
      </c>
      <c r="K43" s="47">
        <f t="shared" si="17"/>
        <v>394.0562275976888</v>
      </c>
      <c r="L43" s="47">
        <f t="shared" si="17"/>
        <v>397.0573073550901</v>
      </c>
      <c r="M43" s="47">
        <f t="shared" si="17"/>
        <v>386.72481438402633</v>
      </c>
      <c r="N43" s="47">
        <f t="shared" si="17"/>
        <v>423.63604874229225</v>
      </c>
      <c r="O43" s="47">
        <f>+O36/O40</f>
        <v>389.16293497536947</v>
      </c>
      <c r="P43" s="47">
        <f>+P36/P40</f>
        <v>423.67364366914927</v>
      </c>
      <c r="Q43" s="47">
        <f>+Q36/Q40</f>
        <v>359.1174709614446</v>
      </c>
      <c r="R43" s="47">
        <f>+R36/R40</f>
        <v>348.66175303523835</v>
      </c>
    </row>
    <row r="44" spans="1:18" ht="51">
      <c r="A44" s="17"/>
      <c r="B44" s="51" t="s">
        <v>31</v>
      </c>
      <c r="C44" s="47">
        <f>+(C21+C22)/C40</f>
        <v>138.60604662457504</v>
      </c>
      <c r="D44" s="47">
        <f aca="true" t="shared" si="18" ref="D44:N44">+(D21+D22)/D40</f>
        <v>141.8825748093096</v>
      </c>
      <c r="E44" s="47">
        <f t="shared" si="18"/>
        <v>310.4282422099025</v>
      </c>
      <c r="F44" s="47">
        <f t="shared" si="18"/>
        <v>493.92505638037966</v>
      </c>
      <c r="G44" s="47">
        <f t="shared" si="18"/>
        <v>255.844395344436</v>
      </c>
      <c r="H44" s="47">
        <f t="shared" si="18"/>
        <v>67.2482092114046</v>
      </c>
      <c r="I44" s="47">
        <f t="shared" si="18"/>
        <v>44.77561547256097</v>
      </c>
      <c r="J44" s="47">
        <f t="shared" si="18"/>
        <v>59.5308779588669</v>
      </c>
      <c r="K44" s="47">
        <f t="shared" si="18"/>
        <v>13.122460092057585</v>
      </c>
      <c r="L44" s="47">
        <f t="shared" si="18"/>
        <v>40.46135021919143</v>
      </c>
      <c r="M44" s="47">
        <f t="shared" si="18"/>
        <v>71.05913249975768</v>
      </c>
      <c r="N44" s="47">
        <f t="shared" si="18"/>
        <v>133.8573044925125</v>
      </c>
      <c r="O44" s="47">
        <f>+(O21+O22)/O40</f>
        <v>105.12815960591134</v>
      </c>
      <c r="P44" s="47">
        <f>+(P21+P22)/P40</f>
        <v>124.91627205017639</v>
      </c>
      <c r="Q44" s="47">
        <f>+(Q21+Q22)/Q40</f>
        <v>91.42576671547096</v>
      </c>
      <c r="R44" s="47">
        <f>+(R21+R22)/R40</f>
        <v>119.51303918665484</v>
      </c>
    </row>
    <row r="45" spans="1:18" ht="51">
      <c r="A45" s="17"/>
      <c r="B45" s="42" t="s">
        <v>32</v>
      </c>
      <c r="C45" s="47">
        <f aca="true" t="shared" si="19" ref="C45:N45">+C34/C40</f>
        <v>618.4847285089849</v>
      </c>
      <c r="D45" s="47">
        <f t="shared" si="19"/>
        <v>668.1662174848427</v>
      </c>
      <c r="E45" s="47">
        <f t="shared" si="19"/>
        <v>703.4547457465111</v>
      </c>
      <c r="F45" s="47">
        <f t="shared" si="19"/>
        <v>699.1821612478857</v>
      </c>
      <c r="G45" s="47">
        <f t="shared" si="19"/>
        <v>683.2004097274793</v>
      </c>
      <c r="H45" s="47">
        <f t="shared" si="19"/>
        <v>673.418479069324</v>
      </c>
      <c r="I45" s="47">
        <f t="shared" si="19"/>
        <v>658.7036756859757</v>
      </c>
      <c r="J45" s="47">
        <f t="shared" si="19"/>
        <v>685.8243742724098</v>
      </c>
      <c r="K45" s="47">
        <f t="shared" si="19"/>
        <v>668.7799285084714</v>
      </c>
      <c r="L45" s="47">
        <f t="shared" si="19"/>
        <v>683.2050969313201</v>
      </c>
      <c r="M45" s="47">
        <f t="shared" si="19"/>
        <v>703.3543772414462</v>
      </c>
      <c r="N45" s="47">
        <f t="shared" si="19"/>
        <v>723.8593716355094</v>
      </c>
      <c r="O45" s="47">
        <f>+O34/O40</f>
        <v>751.2091566502463</v>
      </c>
      <c r="P45" s="47">
        <f>+P34/P40</f>
        <v>813.3200068600548</v>
      </c>
      <c r="Q45" s="47">
        <f>+Q34/Q40</f>
        <v>778.4666783796974</v>
      </c>
      <c r="R45" s="47">
        <f>+R34/R40</f>
        <v>813.9700009870694</v>
      </c>
    </row>
    <row r="46" spans="1:18" ht="63.75">
      <c r="A46" s="17"/>
      <c r="B46" s="42" t="s">
        <v>33</v>
      </c>
      <c r="C46" s="46">
        <f aca="true" t="shared" si="20" ref="C46:N46">+(C7+C10)/C31</f>
        <v>0.5227289014093537</v>
      </c>
      <c r="D46" s="46">
        <f t="shared" si="20"/>
        <v>0.5087241400131173</v>
      </c>
      <c r="E46" s="46">
        <f t="shared" si="20"/>
        <v>0.582509064501797</v>
      </c>
      <c r="F46" s="46">
        <f t="shared" si="20"/>
        <v>0.7181736602080052</v>
      </c>
      <c r="G46" s="46">
        <f t="shared" si="20"/>
        <v>0.6693827654569259</v>
      </c>
      <c r="H46" s="46">
        <f t="shared" si="20"/>
        <v>0.5542022669487875</v>
      </c>
      <c r="I46" s="46">
        <f t="shared" si="20"/>
        <v>0.4805573322076696</v>
      </c>
      <c r="J46" s="46">
        <f t="shared" si="20"/>
        <v>0.5131468962019705</v>
      </c>
      <c r="K46" s="46">
        <f t="shared" si="20"/>
        <v>0.4819985625796566</v>
      </c>
      <c r="L46" s="46">
        <f t="shared" si="20"/>
        <v>0.494791874482949</v>
      </c>
      <c r="M46" s="46">
        <f t="shared" si="20"/>
        <v>0.479435384487329</v>
      </c>
      <c r="N46" s="46">
        <f t="shared" si="20"/>
        <v>0.4883632288686371</v>
      </c>
      <c r="O46" s="46">
        <f>+(O7+O10)/O31</f>
        <v>0.533751522877267</v>
      </c>
      <c r="P46" s="46">
        <f>+(P7+P10)/P31</f>
        <v>0.5413256608115106</v>
      </c>
      <c r="Q46" s="46">
        <f>+(Q7+Q10)/Q31</f>
        <v>0.5984087734194762</v>
      </c>
      <c r="R46" s="46">
        <f>+(R7+R10)/R31</f>
        <v>0.5319292758506585</v>
      </c>
    </row>
    <row r="47" spans="1:18" ht="51">
      <c r="A47" s="17"/>
      <c r="B47" s="42" t="s">
        <v>34</v>
      </c>
      <c r="C47" s="47">
        <f aca="true" t="shared" si="21" ref="C47:N47">+C39/C40</f>
        <v>47.83674599320059</v>
      </c>
      <c r="D47" s="47">
        <f t="shared" si="21"/>
        <v>51.36602288284764</v>
      </c>
      <c r="E47" s="47">
        <f t="shared" si="21"/>
        <v>47.823092142993694</v>
      </c>
      <c r="F47" s="47">
        <f t="shared" si="21"/>
        <v>42.906573952264615</v>
      </c>
      <c r="G47" s="47">
        <f t="shared" si="21"/>
        <v>44.32052895533687</v>
      </c>
      <c r="H47" s="47">
        <f t="shared" si="21"/>
        <v>47.675870124916564</v>
      </c>
      <c r="I47" s="47">
        <f t="shared" si="21"/>
        <v>37.53702267530488</v>
      </c>
      <c r="J47" s="47">
        <f t="shared" si="21"/>
        <v>45.42939561505627</v>
      </c>
      <c r="K47" s="47">
        <f t="shared" si="21"/>
        <v>44.336969934384484</v>
      </c>
      <c r="L47" s="47">
        <f t="shared" si="21"/>
        <v>44.47626302971262</v>
      </c>
      <c r="M47" s="47">
        <f t="shared" si="21"/>
        <v>39.67434040903363</v>
      </c>
      <c r="N47" s="47">
        <f t="shared" si="21"/>
        <v>38.95668787315259</v>
      </c>
      <c r="O47" s="47">
        <f>+O39/O40</f>
        <v>76.51541674876847</v>
      </c>
      <c r="P47" s="47">
        <f>+P39/P40</f>
        <v>27.891641513132104</v>
      </c>
      <c r="Q47" s="47">
        <f>+Q39/Q40</f>
        <v>27.955192776964374</v>
      </c>
      <c r="R47" s="47">
        <f>+R39/R40</f>
        <v>27.35469845030105</v>
      </c>
    </row>
    <row r="48" spans="1:18" ht="38.25">
      <c r="A48" s="17"/>
      <c r="B48" s="42" t="s">
        <v>35</v>
      </c>
      <c r="C48" s="46">
        <f aca="true" t="shared" si="22" ref="C48:N48">+C39/C33</f>
        <v>0.06418329250089976</v>
      </c>
      <c r="D48" s="46">
        <f t="shared" si="22"/>
        <v>0.07146878464210397</v>
      </c>
      <c r="E48" s="46">
        <f t="shared" si="22"/>
        <v>0.06740850761558954</v>
      </c>
      <c r="F48" s="46">
        <f t="shared" si="22"/>
        <v>0.0589431932681884</v>
      </c>
      <c r="G48" s="46">
        <f t="shared" si="22"/>
        <v>0.06047845772823614</v>
      </c>
      <c r="H48" s="46">
        <f t="shared" si="22"/>
        <v>0.06388385309264084</v>
      </c>
      <c r="I48" s="46">
        <f t="shared" si="22"/>
        <v>0.05054574876055541</v>
      </c>
      <c r="J48" s="46">
        <f t="shared" si="22"/>
        <v>0.05849866294326889</v>
      </c>
      <c r="K48" s="46">
        <f t="shared" si="22"/>
        <v>0.05585291108733498</v>
      </c>
      <c r="L48" s="46">
        <f t="shared" si="22"/>
        <v>0.05542158441461114</v>
      </c>
      <c r="M48" s="46">
        <f t="shared" si="22"/>
        <v>0.049544507844463924</v>
      </c>
      <c r="N48" s="46">
        <f t="shared" si="22"/>
        <v>0.045327391426107054</v>
      </c>
      <c r="O48" s="46">
        <f>+O39/O33</f>
        <v>0.08826276883711565</v>
      </c>
      <c r="P48" s="46">
        <f>+P39/P33</f>
        <v>0.03044056608571503</v>
      </c>
      <c r="Q48" s="46">
        <f>+Q39/Q33</f>
        <v>0.03159358304025023</v>
      </c>
      <c r="R48" s="46">
        <f>+R39/R33</f>
        <v>0.03179387553090912</v>
      </c>
    </row>
    <row r="49" spans="1:18" ht="63.75">
      <c r="A49" s="17"/>
      <c r="B49" s="42" t="s">
        <v>36</v>
      </c>
      <c r="C49" s="46">
        <f aca="true" t="shared" si="23" ref="C49:N49">+C51/C33</f>
        <v>0.18823137370099172</v>
      </c>
      <c r="D49" s="46">
        <f t="shared" si="23"/>
        <v>0.09338968450614966</v>
      </c>
      <c r="E49" s="46">
        <f t="shared" si="23"/>
        <v>0.03289977451581512</v>
      </c>
      <c r="F49" s="46">
        <f t="shared" si="23"/>
        <v>0.051086141458801866</v>
      </c>
      <c r="G49" s="46">
        <f t="shared" si="23"/>
        <v>0.0753770310186755</v>
      </c>
      <c r="H49" s="46">
        <f t="shared" si="23"/>
        <v>0.10556150546914105</v>
      </c>
      <c r="I49" s="46">
        <f t="shared" si="23"/>
        <v>0.12043657904614406</v>
      </c>
      <c r="J49" s="46">
        <f t="shared" si="23"/>
        <v>0.12658350287826906</v>
      </c>
      <c r="K49" s="46">
        <f t="shared" si="23"/>
        <v>0.16590984257786046</v>
      </c>
      <c r="L49" s="46">
        <f t="shared" si="23"/>
        <v>0.15451665246399213</v>
      </c>
      <c r="M49" s="46">
        <f>+M51/M33</f>
        <v>0.1260638078479156</v>
      </c>
      <c r="N49" s="46">
        <f t="shared" si="23"/>
        <v>0.16112895552488485</v>
      </c>
      <c r="O49" s="46">
        <f>+O51/O33</f>
        <v>0.13533623350353494</v>
      </c>
      <c r="P49" s="46">
        <f>+P51/P33</f>
        <v>0.11364767494474481</v>
      </c>
      <c r="Q49" s="46">
        <f>+Q51/Q33</f>
        <v>0.12162207293359975</v>
      </c>
      <c r="R49" s="46">
        <f>+R51/R33</f>
        <v>0.05492586200659464</v>
      </c>
    </row>
    <row r="50" spans="1:18" ht="51">
      <c r="A50" s="17"/>
      <c r="B50" s="42" t="s">
        <v>37</v>
      </c>
      <c r="C50" s="46">
        <f aca="true" t="shared" si="24" ref="C50:N50">+C49-C48</f>
        <v>0.12404808120009196</v>
      </c>
      <c r="D50" s="46">
        <f t="shared" si="24"/>
        <v>0.02192089986404569</v>
      </c>
      <c r="E50" s="52">
        <f t="shared" si="24"/>
        <v>-0.034508733099774425</v>
      </c>
      <c r="F50" s="52">
        <f t="shared" si="24"/>
        <v>-0.007857051809386534</v>
      </c>
      <c r="G50" s="46">
        <f t="shared" si="24"/>
        <v>0.014898573290439365</v>
      </c>
      <c r="H50" s="46">
        <f t="shared" si="24"/>
        <v>0.0416776523765002</v>
      </c>
      <c r="I50" s="46">
        <f t="shared" si="24"/>
        <v>0.06989083028558865</v>
      </c>
      <c r="J50" s="46">
        <f t="shared" si="24"/>
        <v>0.06808483993500017</v>
      </c>
      <c r="K50" s="46">
        <f t="shared" si="24"/>
        <v>0.11005693149052548</v>
      </c>
      <c r="L50" s="46">
        <f t="shared" si="24"/>
        <v>0.09909506804938098</v>
      </c>
      <c r="M50" s="46">
        <f t="shared" si="24"/>
        <v>0.07651930000345167</v>
      </c>
      <c r="N50" s="46">
        <f t="shared" si="24"/>
        <v>0.11580156409877779</v>
      </c>
      <c r="O50" s="46">
        <f>+O49-O48</f>
        <v>0.04707346466641929</v>
      </c>
      <c r="P50" s="46">
        <f>+P49-P48</f>
        <v>0.08320710885902978</v>
      </c>
      <c r="Q50" s="46">
        <f>+Q49-Q48</f>
        <v>0.09002848989334952</v>
      </c>
      <c r="R50" s="46">
        <f>+R49-R48</f>
        <v>0.02313198647568552</v>
      </c>
    </row>
    <row r="51" spans="1:18" ht="38.25">
      <c r="A51" s="17"/>
      <c r="B51" s="42" t="s">
        <v>38</v>
      </c>
      <c r="C51" s="47">
        <f aca="true" t="shared" si="25" ref="C51:N51">+C33-C35</f>
        <v>1444301.96</v>
      </c>
      <c r="D51" s="47">
        <f t="shared" si="25"/>
        <v>686379.3999999994</v>
      </c>
      <c r="E51" s="47">
        <f t="shared" si="25"/>
        <v>244191.51999999955</v>
      </c>
      <c r="F51" s="47">
        <f t="shared" si="25"/>
        <v>395746</v>
      </c>
      <c r="G51" s="47">
        <f t="shared" si="25"/>
        <v>583762.3200000003</v>
      </c>
      <c r="H51" s="47">
        <f t="shared" si="25"/>
        <v>826160.3900000006</v>
      </c>
      <c r="I51" s="47">
        <f t="shared" si="25"/>
        <v>938766.1499999994</v>
      </c>
      <c r="J51" s="47">
        <f t="shared" si="25"/>
        <v>1013310.4900000012</v>
      </c>
      <c r="K51" s="47">
        <f t="shared" si="25"/>
        <v>1344809.0499999989</v>
      </c>
      <c r="L51" s="47">
        <f t="shared" si="25"/>
        <v>1272868.669999999</v>
      </c>
      <c r="M51" s="47">
        <f t="shared" si="25"/>
        <v>1041497.0600000005</v>
      </c>
      <c r="N51" s="47">
        <f t="shared" si="25"/>
        <v>1414875.6900000004</v>
      </c>
      <c r="O51" s="47">
        <f>+O33-O35</f>
        <v>1190834.83</v>
      </c>
      <c r="P51" s="47">
        <f>+P33-P35</f>
        <v>1062557.29</v>
      </c>
      <c r="Q51" s="47">
        <f>+Q33-Q35</f>
        <v>1102523.8000000007</v>
      </c>
      <c r="R51" s="47">
        <f>+R33-R35</f>
        <v>478759.7800000012</v>
      </c>
    </row>
    <row r="52" spans="1:18" ht="38.25">
      <c r="A52" s="17"/>
      <c r="B52" s="42" t="s">
        <v>39</v>
      </c>
      <c r="C52" s="47">
        <f aca="true" t="shared" si="26" ref="C52:N52">+C51-C39</f>
        <v>951822.6599999999</v>
      </c>
      <c r="D52" s="47">
        <f t="shared" si="26"/>
        <v>161110.4499999995</v>
      </c>
      <c r="E52" s="47">
        <f t="shared" si="26"/>
        <v>-256133.67000000045</v>
      </c>
      <c r="F52" s="47">
        <f t="shared" si="26"/>
        <v>-60865.76000000001</v>
      </c>
      <c r="G52" s="47">
        <f t="shared" si="26"/>
        <v>115382.97000000026</v>
      </c>
      <c r="H52" s="47">
        <f t="shared" si="26"/>
        <v>326183.5400000006</v>
      </c>
      <c r="I52" s="47">
        <f t="shared" si="26"/>
        <v>544777.5599999994</v>
      </c>
      <c r="J52" s="47">
        <f t="shared" si="26"/>
        <v>545024.2800000012</v>
      </c>
      <c r="K52" s="47">
        <f t="shared" si="26"/>
        <v>892084.2499999988</v>
      </c>
      <c r="L52" s="47">
        <f t="shared" si="26"/>
        <v>816319.8299999989</v>
      </c>
      <c r="M52" s="47">
        <f t="shared" si="26"/>
        <v>632176.8900000006</v>
      </c>
      <c r="N52" s="47">
        <f t="shared" si="26"/>
        <v>1016855.2100000004</v>
      </c>
      <c r="O52" s="47">
        <f>+O51-O39</f>
        <v>414203.3500000001</v>
      </c>
      <c r="P52" s="47">
        <f>+P51-P39</f>
        <v>777950.98</v>
      </c>
      <c r="Q52" s="47">
        <f>+Q51-Q39</f>
        <v>816122.8500000008</v>
      </c>
      <c r="R52" s="47">
        <f>+R51-R39</f>
        <v>201629.33000000124</v>
      </c>
    </row>
    <row r="53" spans="1:18" ht="38.25">
      <c r="A53" s="17"/>
      <c r="B53" s="42" t="s">
        <v>40</v>
      </c>
      <c r="C53" s="46">
        <f aca="true" t="shared" si="27" ref="C53:N53">+C17/C32</f>
        <v>0.49100302707591</v>
      </c>
      <c r="D53" s="46">
        <f t="shared" si="27"/>
        <v>0.46263170778964663</v>
      </c>
      <c r="E53" s="46">
        <f t="shared" si="27"/>
        <v>0.4003365518758478</v>
      </c>
      <c r="F53" s="46">
        <f t="shared" si="27"/>
        <v>0.3498196468734378</v>
      </c>
      <c r="G53" s="46">
        <f t="shared" si="27"/>
        <v>0.4418389571106668</v>
      </c>
      <c r="H53" s="46">
        <f t="shared" si="27"/>
        <v>0.5461459118569224</v>
      </c>
      <c r="I53" s="46">
        <f t="shared" si="27"/>
        <v>0.5740404762515487</v>
      </c>
      <c r="J53" s="46">
        <f t="shared" si="27"/>
        <v>0.5514210353933248</v>
      </c>
      <c r="K53" s="46">
        <f t="shared" si="27"/>
        <v>0.5985568114664727</v>
      </c>
      <c r="L53" s="46">
        <f t="shared" si="27"/>
        <v>0.5757052023966536</v>
      </c>
      <c r="M53" s="46">
        <f t="shared" si="27"/>
        <v>0.5727184582936099</v>
      </c>
      <c r="N53" s="46">
        <f t="shared" si="27"/>
        <v>0.5321196372666621</v>
      </c>
      <c r="O53" s="46">
        <f>+O17/O32</f>
        <v>0.5177276827469028</v>
      </c>
      <c r="P53" s="46">
        <f>+P17/P32</f>
        <v>0.5434571985088003</v>
      </c>
      <c r="Q53" s="46">
        <f>+Q17/Q32</f>
        <v>0.5635317605290098</v>
      </c>
      <c r="R53" s="46">
        <f>+R17/R32</f>
        <v>0.5202619238437143</v>
      </c>
    </row>
    <row r="54" spans="1:18" ht="25.5">
      <c r="A54" s="17"/>
      <c r="B54" s="42" t="s">
        <v>41</v>
      </c>
      <c r="C54" s="53"/>
      <c r="D54" s="53"/>
      <c r="E54" s="53"/>
      <c r="F54" s="53"/>
      <c r="G54" s="53"/>
      <c r="H54" s="54"/>
      <c r="I54" s="53"/>
      <c r="J54" s="55"/>
      <c r="K54" s="55"/>
      <c r="L54" s="56">
        <v>23</v>
      </c>
      <c r="M54" s="56">
        <v>18.64</v>
      </c>
      <c r="N54" s="56">
        <v>23.07</v>
      </c>
      <c r="O54" s="56">
        <v>18.1</v>
      </c>
      <c r="P54" s="56">
        <v>26.79</v>
      </c>
      <c r="Q54" s="56">
        <v>19.18</v>
      </c>
      <c r="R54" s="56">
        <v>15.28</v>
      </c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3:13" ht="12.7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 ht="12.7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3:13" ht="12.7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3:13" ht="12.7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3:13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3:13" ht="12.7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3:13" ht="12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3:13" ht="12.7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3:13" ht="12.7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3:13" ht="12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3:13" ht="12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3:13" ht="12.7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3:13" ht="12.7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3:13" ht="12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3:13" ht="12.7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3:13" ht="12.7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3:13" ht="12.7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3:13" ht="12.7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C13:O13 C25:N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agarrali</dc:creator>
  <cp:keywords/>
  <dc:description/>
  <cp:lastModifiedBy>José Sánchez Uribarri</cp:lastModifiedBy>
  <dcterms:created xsi:type="dcterms:W3CDTF">2017-08-03T08:43:45Z</dcterms:created>
  <dcterms:modified xsi:type="dcterms:W3CDTF">2022-09-08T07:34:20Z</dcterms:modified>
  <cp:category/>
  <cp:version/>
  <cp:contentType/>
  <cp:contentStatus/>
</cp:coreProperties>
</file>